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flobe/Desktop/"/>
    </mc:Choice>
  </mc:AlternateContent>
  <xr:revisionPtr revIDLastSave="0" documentId="13_ncr:1_{DF8F070B-BF5D-764A-8893-BC5DF2C56737}" xr6:coauthVersionLast="47" xr6:coauthVersionMax="47" xr10:uidLastSave="{00000000-0000-0000-0000-000000000000}"/>
  <bookViews>
    <workbookView xWindow="280" yWindow="500" windowWidth="26740" windowHeight="13300" activeTab="3" xr2:uid="{D4A2955B-BED4-274B-B848-455A98EA0E52}"/>
  </bookViews>
  <sheets>
    <sheet name="Prevision o resumen ventas" sheetId="1" r:id="rId1"/>
    <sheet name="Costos fijos" sheetId="2" r:id="rId2"/>
    <sheet name="Costos Variables" sheetId="3" r:id="rId3"/>
    <sheet name="Mi costo por producto" sheetId="4" r:id="rId4"/>
    <sheet name="Formula Simple para servicios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/>
  <c r="E7" i="5"/>
  <c r="F7" i="5"/>
  <c r="E8" i="5"/>
  <c r="F8" i="5"/>
  <c r="E9" i="5"/>
  <c r="F9" i="5"/>
  <c r="E10" i="5"/>
  <c r="F10" i="5"/>
  <c r="E11" i="5"/>
  <c r="F11" i="5"/>
  <c r="E12" i="5"/>
  <c r="F12" i="5"/>
  <c r="L11" i="5"/>
  <c r="L9" i="5"/>
  <c r="I9" i="5"/>
  <c r="F5" i="5"/>
  <c r="E5" i="5"/>
  <c r="L11" i="4"/>
  <c r="L15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B8" i="4"/>
  <c r="B9" i="4"/>
  <c r="B10" i="4"/>
  <c r="B11" i="4"/>
  <c r="B12" i="4"/>
  <c r="B13" i="4"/>
  <c r="B14" i="4"/>
  <c r="B15" i="4"/>
  <c r="B16" i="4"/>
  <c r="B17" i="4"/>
  <c r="E8" i="4"/>
  <c r="H8" i="4" s="1"/>
  <c r="J8" i="4" s="1"/>
  <c r="L8" i="4" s="1"/>
  <c r="E9" i="4"/>
  <c r="H9" i="4" s="1"/>
  <c r="J9" i="4" s="1"/>
  <c r="L9" i="4" s="1"/>
  <c r="E10" i="4"/>
  <c r="H10" i="4" s="1"/>
  <c r="J10" i="4" s="1"/>
  <c r="L10" i="4" s="1"/>
  <c r="E11" i="4"/>
  <c r="H11" i="4" s="1"/>
  <c r="J11" i="4" s="1"/>
  <c r="E12" i="4"/>
  <c r="H12" i="4" s="1"/>
  <c r="J12" i="4" s="1"/>
  <c r="L12" i="4" s="1"/>
  <c r="E13" i="4"/>
  <c r="H13" i="4" s="1"/>
  <c r="J13" i="4" s="1"/>
  <c r="L13" i="4" s="1"/>
  <c r="E14" i="4"/>
  <c r="H14" i="4" s="1"/>
  <c r="J14" i="4" s="1"/>
  <c r="L14" i="4" s="1"/>
  <c r="E15" i="4"/>
  <c r="H15" i="4" s="1"/>
  <c r="J15" i="4" s="1"/>
  <c r="E16" i="4"/>
  <c r="H16" i="4" s="1"/>
  <c r="J16" i="4" s="1"/>
  <c r="L16" i="4" s="1"/>
  <c r="E17" i="4"/>
  <c r="H17" i="4" s="1"/>
  <c r="J17" i="4" s="1"/>
  <c r="L17" i="4" s="1"/>
  <c r="B7" i="4"/>
  <c r="B6" i="4"/>
  <c r="B5" i="4"/>
  <c r="C26" i="3"/>
  <c r="C7" i="4" s="1"/>
  <c r="C18" i="3"/>
  <c r="C6" i="4" s="1"/>
  <c r="C10" i="3"/>
  <c r="C5" i="4" s="1"/>
  <c r="C20" i="2"/>
  <c r="E10" i="2" s="1"/>
  <c r="D18" i="1"/>
  <c r="F10" i="2" s="1"/>
  <c r="E1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G10" i="2" l="1"/>
  <c r="F18" i="1"/>
  <c r="D7" i="4" l="1"/>
  <c r="E7" i="4" s="1"/>
  <c r="H7" i="4" s="1"/>
  <c r="J7" i="4" s="1"/>
  <c r="D6" i="4"/>
  <c r="E6" i="4" s="1"/>
  <c r="H6" i="4" s="1"/>
  <c r="J6" i="4" s="1"/>
  <c r="D5" i="4"/>
  <c r="E5" i="4" s="1"/>
  <c r="H5" i="4" s="1"/>
  <c r="J5" i="4" s="1"/>
  <c r="L5" i="4" l="1"/>
  <c r="K5" i="4"/>
  <c r="K6" i="4"/>
  <c r="L6" i="4"/>
  <c r="L7" i="4"/>
  <c r="K7" i="4"/>
</calcChain>
</file>

<file path=xl/sharedStrings.xml><?xml version="1.0" encoding="utf-8"?>
<sst xmlns="http://schemas.openxmlformats.org/spreadsheetml/2006/main" count="84" uniqueCount="65">
  <si>
    <t>Unidades vendidas al mes</t>
  </si>
  <si>
    <t>Precio de venta</t>
  </si>
  <si>
    <t>Total ventas</t>
  </si>
  <si>
    <t>PASO 1: MIS VENTAS</t>
  </si>
  <si>
    <t>Producto 1</t>
  </si>
  <si>
    <t>Totales</t>
  </si>
  <si>
    <t>Categoria productos o servicios</t>
  </si>
  <si>
    <t>Categoria 1</t>
  </si>
  <si>
    <t>Categoria 2</t>
  </si>
  <si>
    <t>Categoria 3</t>
  </si>
  <si>
    <t xml:space="preserve">Descripción </t>
  </si>
  <si>
    <t>Resumen de los productos o servicios que van en esta categoria</t>
  </si>
  <si>
    <t>Descripcion</t>
  </si>
  <si>
    <t>Costo mensual</t>
  </si>
  <si>
    <t>Energia</t>
  </si>
  <si>
    <t>Internet</t>
  </si>
  <si>
    <t>Combustible</t>
  </si>
  <si>
    <t>Mano de obra</t>
  </si>
  <si>
    <t>Total costos fijos</t>
  </si>
  <si>
    <t>Costo Fijo mensual</t>
  </si>
  <si>
    <t>Unidades vendidas mensuales</t>
  </si>
  <si>
    <t>Costo fijo por unidad</t>
  </si>
  <si>
    <t xml:space="preserve">PASO 2: COSTOS FIJOS </t>
  </si>
  <si>
    <t xml:space="preserve">Costo total </t>
  </si>
  <si>
    <t>Servicio / Producto</t>
  </si>
  <si>
    <t>Servicio / Producto 1</t>
  </si>
  <si>
    <t>Servicio / Producto 2</t>
  </si>
  <si>
    <t>Servicio / Producto 3</t>
  </si>
  <si>
    <t>Categoria / Producto o servicio</t>
  </si>
  <si>
    <t xml:space="preserve">Costo variable </t>
  </si>
  <si>
    <t>Costo Fijo unitario</t>
  </si>
  <si>
    <t>Costo total unitario</t>
  </si>
  <si>
    <t>Cantidad mensual</t>
  </si>
  <si>
    <t>Insumos</t>
  </si>
  <si>
    <t>Ingrediente 1</t>
  </si>
  <si>
    <t>Ingrediente 2</t>
  </si>
  <si>
    <t>Ingrediente 3</t>
  </si>
  <si>
    <t>Cantidad vendida</t>
  </si>
  <si>
    <t>Costo unitario</t>
  </si>
  <si>
    <t>Precio venta</t>
  </si>
  <si>
    <t>Ganancia por unidad</t>
  </si>
  <si>
    <t xml:space="preserve">Margen ganancia </t>
  </si>
  <si>
    <t>Ganancia total por producto</t>
  </si>
  <si>
    <t xml:space="preserve">Producto </t>
  </si>
  <si>
    <t>Costo</t>
  </si>
  <si>
    <t>Utilidad deseada</t>
  </si>
  <si>
    <t>Conversion util</t>
  </si>
  <si>
    <t>Precio Venta</t>
  </si>
  <si>
    <t xml:space="preserve">Formula Simple </t>
  </si>
  <si>
    <t>Paso 3 Costos Variables</t>
  </si>
  <si>
    <t xml:space="preserve">PASO 4: FORMULA Y REVISION </t>
  </si>
  <si>
    <t>Impuesto</t>
  </si>
  <si>
    <t>Comisión Bancaria</t>
  </si>
  <si>
    <t>Comision Vendedor</t>
  </si>
  <si>
    <t>Concepto</t>
  </si>
  <si>
    <t>%</t>
  </si>
  <si>
    <t>Total Margen</t>
  </si>
  <si>
    <t>Resumen comisiones</t>
  </si>
  <si>
    <t xml:space="preserve">Suscripcion </t>
  </si>
  <si>
    <t>Salario</t>
  </si>
  <si>
    <t xml:space="preserve">Costos </t>
  </si>
  <si>
    <t>Total costo mes</t>
  </si>
  <si>
    <t>Unidades vta.</t>
  </si>
  <si>
    <t>Costo unit</t>
  </si>
  <si>
    <t xml:space="preserve">Capacitacion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</si>
</sst>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$-409]* #,##0.00_ ;_-[$$-409]* \-#,##0.00\ ;_-[$$-409]* &quot;-&quot;??_ ;_-@_ 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1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79"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_-[$$-409]* #,##0.00_ ;_-[$$-409]* \-#,##0.00\ ;_-[$$-409]* &quot;-&quot;??_ ;_-@_ 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FF0000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6" formatCode="_-[$$-409]* #,##0.00_ ;_-[$$-409]* \-#,##0.00\ ;_-[$$-409]* &quot;-&quot;??_ ;_-@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C16A92-F997-6242-B15D-18F861166277}" name="Tabla1" displayName="Tabla1" ref="B4:F18" totalsRowCount="1" headerRowDxfId="76" dataDxfId="75">
  <autoFilter ref="B4:F17" xr:uid="{59C16A92-F997-6242-B15D-18F861166277}"/>
  <tableColumns count="5">
    <tableColumn id="1" xr3:uid="{85CE12AC-EA26-AE40-AB8A-63CA1C51CDD2}" name="Categoria productos o servicios" totalsRowLabel="Totales" dataDxfId="78" totalsRowDxfId="69"/>
    <tableColumn id="5" xr3:uid="{30CD8326-29AC-AE4C-AA5C-A5D9D072D506}" name="Descripción " dataDxfId="74" totalsRowDxfId="68"/>
    <tableColumn id="2" xr3:uid="{7EC82BFA-F33D-924C-BA64-A8534920DD25}" name="Unidades vendidas al mes" totalsRowFunction="sum" dataDxfId="77" totalsRowDxfId="66"/>
    <tableColumn id="3" xr3:uid="{57753BAC-4ED3-BA4A-88B6-4550D2C93FB6}" name="Precio de venta" totalsRowFunction="sum" dataDxfId="59" totalsRowDxfId="65"/>
    <tableColumn id="4" xr3:uid="{A7D0642A-933F-844A-80B3-78AFAB2F1C81}" name="Total ventas" totalsRowFunction="sum" dataDxfId="58" totalsRowDxfId="64">
      <calculatedColumnFormula>Tabla1[[#This Row],[Unidades vendidas al mes]]*Tabla1[[#This Row],[Precio de venta]]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4A7C23E-3070-1543-A680-3F632BEFCB86}" name="Tabla13" displayName="Tabla13" ref="H4:I9" totalsRowCount="1" headerRowDxfId="17" dataDxfId="15" totalsRowDxfId="16">
  <autoFilter ref="H4:I8" xr:uid="{B4A7C23E-3070-1543-A680-3F632BEFCB86}"/>
  <tableColumns count="2">
    <tableColumn id="1" xr3:uid="{47346F28-BC59-DB4C-94DC-B271EE07B994}" name="Concepto" totalsRowLabel="Total Margen" dataDxfId="20" totalsRowDxfId="19"/>
    <tableColumn id="2" xr3:uid="{DBC62A6B-623A-8D4F-B408-4783A20369C6}" name="%" totalsRowFunction="sum" dataDxfId="18" totalsRowDxfId="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DD9CC25-9710-A94A-9269-0B6179863AAF}" name="Tabla14" displayName="Tabla14" ref="K4:L9" totalsRowCount="1" headerRowDxfId="13" dataDxfId="11" totalsRowDxfId="12">
  <autoFilter ref="K4:L8" xr:uid="{EDD9CC25-9710-A94A-9269-0B6179863AAF}"/>
  <tableColumns count="2">
    <tableColumn id="1" xr3:uid="{45ECDE96-16D7-494C-9D50-05DA633D344D}" name="Concepto" totalsRowLabel="Total costo mes" dataDxfId="6" totalsRowDxfId="14"/>
    <tableColumn id="2" xr3:uid="{08401633-E51B-1D46-87A0-0BC17BD66E39}" name="Costo mensual" totalsRowFunction="sum" dataDxfId="5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37AAE0-EB07-8E4C-B67D-036ECCC1427D}" name="Tabla2" displayName="Tabla2" ref="B4:C20" totalsRowCount="1" headerRowDxfId="73" dataDxfId="72">
  <autoFilter ref="B4:C19" xr:uid="{5737AAE0-EB07-8E4C-B67D-036ECCC1427D}"/>
  <tableColumns count="2">
    <tableColumn id="1" xr3:uid="{0D4DD3FC-342B-1E46-8E31-56F251D45104}" name="Descripcion" totalsRowLabel="Total costos fijos" dataDxfId="71" totalsRowDxfId="32"/>
    <tableColumn id="2" xr3:uid="{16D55F3F-9240-E24D-8BBE-C548FEEEA519}" name="Costo mensual" totalsRowFunction="sum" dataDxfId="70" totalsRowDxfId="3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291313-AE9F-CB44-B1D3-4CB826CEC281}" name="Tabla3" displayName="Tabla3" ref="E9:G10" totalsRowShown="0" headerRowDxfId="67" dataDxfId="60">
  <autoFilter ref="E9:G10" xr:uid="{5C291313-AE9F-CB44-B1D3-4CB826CEC281}"/>
  <tableColumns count="3">
    <tableColumn id="1" xr3:uid="{B402FA95-BDE4-EB4E-BB52-028CBE5C56E6}" name="Costo Fijo mensual" dataDxfId="63">
      <calculatedColumnFormula>Tabla2[[#Totals],[Costo mensual]]</calculatedColumnFormula>
    </tableColumn>
    <tableColumn id="2" xr3:uid="{570F07EB-4C52-9E48-8E82-06AF5442B1F3}" name="Unidades vendidas mensuales" dataDxfId="62">
      <calculatedColumnFormula>Tabla1[[#Totals],[Unidades vendidas al mes]]</calculatedColumnFormula>
    </tableColumn>
    <tableColumn id="3" xr3:uid="{DD307FB9-C4B1-CF45-84A6-6782E7A95F8C}" name="Costo fijo por unidad" dataDxfId="61">
      <calculatedColumnFormula>E10/F10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7581172-5BFD-5C41-8F22-69D8D7BC2A8E}" name="Tabla7" displayName="Tabla7" ref="B6:C10" totalsRowCount="1" headerRowDxfId="54" dataDxfId="53" tableBorderDxfId="57">
  <autoFilter ref="B6:C9" xr:uid="{F7581172-5BFD-5C41-8F22-69D8D7BC2A8E}"/>
  <tableColumns count="2">
    <tableColumn id="1" xr3:uid="{FA1C2812-1DEB-3846-B82C-7D5B750638D6}" name="Insumos" dataDxfId="56" totalsRowDxfId="33"/>
    <tableColumn id="3" xr3:uid="{2C14F935-CD55-A44A-9192-7CE8B6113C3A}" name="Costo total " totalsRowFunction="sum" dataDxfId="55" totalsRow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253B5E-9D91-9841-B1E2-D5B3982303B0}" name="Tabla79" displayName="Tabla79" ref="B14:C18" totalsRowCount="1" headerRowDxfId="52" dataDxfId="51" tableBorderDxfId="50">
  <autoFilter ref="B14:C17" xr:uid="{D9253B5E-9D91-9841-B1E2-D5B3982303B0}"/>
  <tableColumns count="2">
    <tableColumn id="1" xr3:uid="{6F600B2A-42E0-DB46-9712-B1B8BEF0E768}" name="Insumos" dataDxfId="49" totalsRowDxfId="35"/>
    <tableColumn id="3" xr3:uid="{690120A4-72B3-D047-8CD4-702D1645B6B7}" name="Costo total " totalsRowFunction="sum" dataDxfId="48" totalsRowDxfId="2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B566C74-556C-1943-A34D-A87AD49BB8CD}" name="Tabla7910" displayName="Tabla7910" ref="B22:C26" totalsRowCount="1" headerRowDxfId="47" dataDxfId="46" tableBorderDxfId="45">
  <autoFilter ref="B22:C25" xr:uid="{4B566C74-556C-1943-A34D-A87AD49BB8CD}"/>
  <tableColumns count="2">
    <tableColumn id="1" xr3:uid="{6CB63B5B-8A01-9C42-A705-749807D15646}" name="Insumos" dataDxfId="44" totalsRowDxfId="34"/>
    <tableColumn id="3" xr3:uid="{CDB34E1C-42A7-744C-8C20-B00D56FBA79A}" name="Costo total " totalsRowFunction="sum" dataDxfId="43" totalsRowDxfId="2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9EA5CBE-89D6-3247-9D22-D0E488896E13}" name="Tabla10" displayName="Tabla10" ref="B4:E17" totalsRowShown="0" headerRowDxfId="42" dataDxfId="41">
  <autoFilter ref="B4:E17" xr:uid="{09EA5CBE-89D6-3247-9D22-D0E488896E13}"/>
  <tableColumns count="4">
    <tableColumn id="1" xr3:uid="{720C2FA5-D724-484F-81B6-9455330F1B66}" name="Categoria / Producto o servicio" dataDxfId="40"/>
    <tableColumn id="2" xr3:uid="{93DD3965-BB60-5146-90BB-45A9439D7D17}" name="Costo variable " dataDxfId="27"/>
    <tableColumn id="3" xr3:uid="{A7931F76-711B-9943-B7A1-0C499F06CB49}" name="Costo Fijo unitario" dataDxfId="39"/>
    <tableColumn id="4" xr3:uid="{9367B4DA-98BF-CD46-BA95-D34FF15CD91A}" name="Costo total unitario" dataDxfId="38">
      <calculatedColumnFormula>Tabla10[[#This Row],[Costo variable ]]+Tabla10[[#This Row],[Costo Fijo unitario]]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444E5F5-DE61-3944-83A3-AAD18E61135D}" name="Tabla11" displayName="Tabla11" ref="G4:L17" totalsRowShown="0" headerRowDxfId="37" dataDxfId="36">
  <autoFilter ref="G4:L17" xr:uid="{6444E5F5-DE61-3944-83A3-AAD18E61135D}"/>
  <tableColumns count="6">
    <tableColumn id="1" xr3:uid="{83041137-3E15-1E44-B92B-3680006C5592}" name="Cantidad vendida" dataDxfId="26"/>
    <tableColumn id="2" xr3:uid="{B6CE557E-B688-C541-B768-4AA2BE081289}" name="Costo unitario" dataDxfId="25">
      <calculatedColumnFormula>Tabla10[[#This Row],[Costo total unitario]]</calculatedColumnFormula>
    </tableColumn>
    <tableColumn id="3" xr3:uid="{36D5B4C0-E40B-404C-8EB5-76683146C530}" name="Precio venta" dataDxfId="24">
      <calculatedColumnFormula>'Prevision o resumen ventas'!E5</calculatedColumnFormula>
    </tableColumn>
    <tableColumn id="4" xr3:uid="{3FBECD82-63DE-604D-9AB7-A227C93C2D35}" name="Ganancia por unidad" dataDxfId="23">
      <calculatedColumnFormula>Tabla11[[#This Row],[Precio venta]]-Tabla11[[#This Row],[Costo unitario]]</calculatedColumnFormula>
    </tableColumn>
    <tableColumn id="5" xr3:uid="{BE102185-9D2B-1D4E-8EEF-D6F6E512278E}" name="Margen ganancia " dataDxfId="22">
      <calculatedColumnFormula>(Tabla11[[#This Row],[Ganancia por unidad]]/Tabla11[[#This Row],[Precio venta]])*100</calculatedColumnFormula>
    </tableColumn>
    <tableColumn id="6" xr3:uid="{F2FCA4FB-1DC1-9B4C-AE9A-2706E49C354E}" name="Ganancia total por producto" dataDxfId="21">
      <calculatedColumnFormula>Tabla11[[#This Row],[Ganancia por unidad]]*Tabla11[[#This Row],[Cantidad vendida]]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EA28D0A-BCD0-A948-9660-7E6758A50FD5}" name="Tabla12" displayName="Tabla12" ref="B4:F12" totalsRowShown="0" headerRowDxfId="9" dataDxfId="10">
  <autoFilter ref="B4:F12" xr:uid="{CEA28D0A-BCD0-A948-9660-7E6758A50FD5}"/>
  <tableColumns count="5">
    <tableColumn id="1" xr3:uid="{89A4C857-1649-4245-8558-D830C5071477}" name="Producto " dataDxfId="8"/>
    <tableColumn id="2" xr3:uid="{520E2808-DB1B-7A46-8DA9-52F4CA23CD4B}" name="Costo" dataDxfId="7"/>
    <tableColumn id="3" xr3:uid="{E9CEDBBC-BE76-B843-B898-531EC1E51E16}" name="Utilidad deseada" dataDxfId="4"/>
    <tableColumn id="4" xr3:uid="{B7205137-A0E5-FF42-93A3-B437D78D601D}" name="Conversion util" dataDxfId="3">
      <calculatedColumnFormula>D5/1</calculatedColumnFormula>
    </tableColumn>
    <tableColumn id="5" xr3:uid="{C3133EA9-F0B7-AE49-B319-F4399D4B8050}" name="Precio Venta" dataDxfId="2">
      <calculatedColumnFormula>C5/(1-E5)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7171-D741-5F4C-91F2-41CCA501A714}">
  <dimension ref="B2:F18"/>
  <sheetViews>
    <sheetView zoomScale="138" zoomScaleNormal="138" workbookViewId="0">
      <selection activeCell="G8" sqref="G8"/>
    </sheetView>
  </sheetViews>
  <sheetFormatPr baseColWidth="10" defaultRowHeight="16" x14ac:dyDescent="0.2"/>
  <cols>
    <col min="1" max="1" width="6.1640625" customWidth="1"/>
    <col min="2" max="2" width="21.83203125" style="6" customWidth="1"/>
    <col min="3" max="3" width="34.33203125" style="6" customWidth="1"/>
    <col min="4" max="4" width="13.33203125" style="6" customWidth="1"/>
    <col min="5" max="5" width="16" style="6" customWidth="1"/>
    <col min="6" max="6" width="19.1640625" style="6" customWidth="1"/>
  </cols>
  <sheetData>
    <row r="2" spans="2:6" ht="21" x14ac:dyDescent="0.2">
      <c r="B2" s="5" t="s">
        <v>3</v>
      </c>
      <c r="C2" s="5"/>
      <c r="D2" s="5"/>
      <c r="E2" s="5"/>
      <c r="F2" s="5"/>
    </row>
    <row r="4" spans="2:6" ht="51" x14ac:dyDescent="0.2">
      <c r="B4" s="7" t="s">
        <v>6</v>
      </c>
      <c r="C4" s="7" t="s">
        <v>10</v>
      </c>
      <c r="D4" s="7" t="s">
        <v>0</v>
      </c>
      <c r="E4" s="7" t="s">
        <v>1</v>
      </c>
      <c r="F4" s="7" t="s">
        <v>2</v>
      </c>
    </row>
    <row r="5" spans="2:6" ht="34" x14ac:dyDescent="0.2">
      <c r="B5" s="6" t="s">
        <v>7</v>
      </c>
      <c r="C5" s="6" t="s">
        <v>11</v>
      </c>
      <c r="D5" s="6">
        <v>8</v>
      </c>
      <c r="E5" s="8">
        <v>1200</v>
      </c>
      <c r="F5" s="15">
        <f>Tabla1[[#This Row],[Unidades vendidas al mes]]*Tabla1[[#This Row],[Precio de venta]]</f>
        <v>9600</v>
      </c>
    </row>
    <row r="6" spans="2:6" ht="34" x14ac:dyDescent="0.2">
      <c r="B6" s="6" t="s">
        <v>8</v>
      </c>
      <c r="C6" s="6" t="s">
        <v>11</v>
      </c>
      <c r="D6" s="6">
        <v>9</v>
      </c>
      <c r="E6" s="8">
        <v>3400</v>
      </c>
      <c r="F6" s="15">
        <f>Tabla1[[#This Row],[Unidades vendidas al mes]]*Tabla1[[#This Row],[Precio de venta]]</f>
        <v>30600</v>
      </c>
    </row>
    <row r="7" spans="2:6" ht="34" x14ac:dyDescent="0.2">
      <c r="B7" s="6" t="s">
        <v>9</v>
      </c>
      <c r="C7" s="6" t="s">
        <v>11</v>
      </c>
      <c r="D7" s="6">
        <v>5</v>
      </c>
      <c r="E7" s="8">
        <v>2020</v>
      </c>
      <c r="F7" s="15">
        <f>Tabla1[[#This Row],[Unidades vendidas al mes]]*Tabla1[[#This Row],[Precio de venta]]</f>
        <v>10100</v>
      </c>
    </row>
    <row r="8" spans="2:6" ht="24" customHeight="1" x14ac:dyDescent="0.2">
      <c r="E8" s="8"/>
      <c r="F8" s="15">
        <f>Tabla1[[#This Row],[Unidades vendidas al mes]]*Tabla1[[#This Row],[Precio de venta]]</f>
        <v>0</v>
      </c>
    </row>
    <row r="9" spans="2:6" ht="24" customHeight="1" x14ac:dyDescent="0.2">
      <c r="E9" s="8"/>
      <c r="F9" s="15">
        <f>Tabla1[[#This Row],[Unidades vendidas al mes]]*Tabla1[[#This Row],[Precio de venta]]</f>
        <v>0</v>
      </c>
    </row>
    <row r="10" spans="2:6" ht="24" customHeight="1" x14ac:dyDescent="0.2">
      <c r="E10" s="8"/>
      <c r="F10" s="15">
        <f>Tabla1[[#This Row],[Unidades vendidas al mes]]*Tabla1[[#This Row],[Precio de venta]]</f>
        <v>0</v>
      </c>
    </row>
    <row r="11" spans="2:6" ht="24" customHeight="1" x14ac:dyDescent="0.2">
      <c r="E11" s="8"/>
      <c r="F11" s="15">
        <f>Tabla1[[#This Row],[Unidades vendidas al mes]]*Tabla1[[#This Row],[Precio de venta]]</f>
        <v>0</v>
      </c>
    </row>
    <row r="12" spans="2:6" ht="24" customHeight="1" x14ac:dyDescent="0.2">
      <c r="E12" s="8"/>
      <c r="F12" s="15">
        <f>Tabla1[[#This Row],[Unidades vendidas al mes]]*Tabla1[[#This Row],[Precio de venta]]</f>
        <v>0</v>
      </c>
    </row>
    <row r="13" spans="2:6" ht="24" customHeight="1" x14ac:dyDescent="0.2">
      <c r="E13" s="8"/>
      <c r="F13" s="15">
        <f>Tabla1[[#This Row],[Unidades vendidas al mes]]*Tabla1[[#This Row],[Precio de venta]]</f>
        <v>0</v>
      </c>
    </row>
    <row r="14" spans="2:6" ht="24" customHeight="1" x14ac:dyDescent="0.2">
      <c r="E14" s="8"/>
      <c r="F14" s="15">
        <f>Tabla1[[#This Row],[Unidades vendidas al mes]]*Tabla1[[#This Row],[Precio de venta]]</f>
        <v>0</v>
      </c>
    </row>
    <row r="15" spans="2:6" ht="24" customHeight="1" x14ac:dyDescent="0.2">
      <c r="E15" s="8"/>
      <c r="F15" s="15">
        <f>Tabla1[[#This Row],[Unidades vendidas al mes]]*Tabla1[[#This Row],[Precio de venta]]</f>
        <v>0</v>
      </c>
    </row>
    <row r="16" spans="2:6" ht="24" customHeight="1" x14ac:dyDescent="0.2">
      <c r="E16" s="8"/>
      <c r="F16" s="15">
        <f>Tabla1[[#This Row],[Unidades vendidas al mes]]*Tabla1[[#This Row],[Precio de venta]]</f>
        <v>0</v>
      </c>
    </row>
    <row r="17" spans="2:6" ht="24" customHeight="1" x14ac:dyDescent="0.2">
      <c r="E17" s="8"/>
      <c r="F17" s="15">
        <f>Tabla1[[#This Row],[Unidades vendidas al mes]]*Tabla1[[#This Row],[Precio de venta]]</f>
        <v>0</v>
      </c>
    </row>
    <row r="18" spans="2:6" ht="17" x14ac:dyDescent="0.2">
      <c r="B18" s="6" t="s">
        <v>5</v>
      </c>
      <c r="D18" s="14">
        <f>SUBTOTAL(109,Tabla1[Unidades vendidas al mes])</f>
        <v>22</v>
      </c>
      <c r="E18" s="15">
        <f>SUBTOTAL(109,Tabla1[Precio de venta])</f>
        <v>6620</v>
      </c>
      <c r="F18" s="15">
        <f>SUBTOTAL(109,Tabla1[Total ventas])</f>
        <v>50300</v>
      </c>
    </row>
  </sheetData>
  <mergeCells count="1">
    <mergeCell ref="B2:F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8E013-94AB-3F4B-8E93-32447215F87A}">
  <dimension ref="B2:G20"/>
  <sheetViews>
    <sheetView workbookViewId="0">
      <selection activeCell="C9" sqref="C9"/>
    </sheetView>
  </sheetViews>
  <sheetFormatPr baseColWidth="10" defaultRowHeight="16" x14ac:dyDescent="0.2"/>
  <cols>
    <col min="1" max="1" width="5.83203125" customWidth="1"/>
    <col min="2" max="2" width="26.33203125" customWidth="1"/>
    <col min="3" max="3" width="22.83203125" customWidth="1"/>
    <col min="4" max="4" width="3.6640625" customWidth="1"/>
    <col min="5" max="5" width="14.83203125" style="2" customWidth="1"/>
    <col min="6" max="6" width="14.5" style="2" customWidth="1"/>
    <col min="7" max="7" width="12.1640625" style="7" customWidth="1"/>
  </cols>
  <sheetData>
    <row r="2" spans="2:7" ht="26" x14ac:dyDescent="0.3">
      <c r="B2" s="13" t="s">
        <v>22</v>
      </c>
      <c r="C2" s="13"/>
      <c r="D2" s="13"/>
      <c r="E2" s="13"/>
      <c r="F2" s="13"/>
      <c r="G2" s="13"/>
    </row>
    <row r="4" spans="2:7" ht="21" x14ac:dyDescent="0.2">
      <c r="B4" s="9" t="s">
        <v>12</v>
      </c>
      <c r="C4" s="9" t="s">
        <v>13</v>
      </c>
    </row>
    <row r="5" spans="2:7" ht="21" x14ac:dyDescent="0.2">
      <c r="B5" s="9" t="s">
        <v>14</v>
      </c>
      <c r="C5" s="10">
        <v>700</v>
      </c>
    </row>
    <row r="6" spans="2:7" ht="21" x14ac:dyDescent="0.2">
      <c r="B6" s="9" t="s">
        <v>15</v>
      </c>
      <c r="C6" s="10">
        <v>1100</v>
      </c>
    </row>
    <row r="7" spans="2:7" ht="21" x14ac:dyDescent="0.2">
      <c r="B7" s="9" t="s">
        <v>16</v>
      </c>
      <c r="C7" s="10">
        <v>200</v>
      </c>
    </row>
    <row r="8" spans="2:7" ht="21" x14ac:dyDescent="0.2">
      <c r="B8" s="9" t="s">
        <v>17</v>
      </c>
      <c r="C8" s="10">
        <v>8000</v>
      </c>
    </row>
    <row r="9" spans="2:7" ht="60" x14ac:dyDescent="0.2">
      <c r="B9" s="9"/>
      <c r="C9" s="10"/>
      <c r="E9" s="12" t="s">
        <v>19</v>
      </c>
      <c r="F9" s="12" t="s">
        <v>20</v>
      </c>
      <c r="G9" s="12" t="s">
        <v>21</v>
      </c>
    </row>
    <row r="10" spans="2:7" ht="21" x14ac:dyDescent="0.2">
      <c r="B10" s="9"/>
      <c r="C10" s="10"/>
      <c r="E10" s="16">
        <f>Tabla2[[#Totals],[Costo mensual]]</f>
        <v>10000</v>
      </c>
      <c r="F10" s="17">
        <f>Tabla1[[#Totals],[Unidades vendidas al mes]]</f>
        <v>22</v>
      </c>
      <c r="G10" s="18">
        <f>E10/F10</f>
        <v>454.54545454545456</v>
      </c>
    </row>
    <row r="11" spans="2:7" ht="21" x14ac:dyDescent="0.2">
      <c r="B11" s="9"/>
      <c r="C11" s="10"/>
    </row>
    <row r="12" spans="2:7" ht="21" x14ac:dyDescent="0.2">
      <c r="B12" s="9"/>
      <c r="C12" s="10"/>
    </row>
    <row r="13" spans="2:7" ht="21" x14ac:dyDescent="0.2">
      <c r="B13" s="9"/>
      <c r="C13" s="10"/>
    </row>
    <row r="14" spans="2:7" ht="21" x14ac:dyDescent="0.2">
      <c r="B14" s="9"/>
      <c r="C14" s="10"/>
    </row>
    <row r="15" spans="2:7" ht="21" x14ac:dyDescent="0.2">
      <c r="B15" s="9"/>
      <c r="C15" s="10"/>
    </row>
    <row r="16" spans="2:7" ht="21" x14ac:dyDescent="0.2">
      <c r="B16" s="9"/>
      <c r="C16" s="10"/>
    </row>
    <row r="17" spans="2:3" ht="21" x14ac:dyDescent="0.2">
      <c r="B17" s="9"/>
      <c r="C17" s="10"/>
    </row>
    <row r="18" spans="2:3" ht="21" x14ac:dyDescent="0.2">
      <c r="B18" s="9"/>
      <c r="C18" s="10"/>
    </row>
    <row r="19" spans="2:3" ht="21" x14ac:dyDescent="0.2">
      <c r="B19" s="9"/>
      <c r="C19" s="10"/>
    </row>
    <row r="20" spans="2:3" ht="21" x14ac:dyDescent="0.2">
      <c r="B20" s="9" t="s">
        <v>18</v>
      </c>
      <c r="C20" s="19">
        <f>SUBTOTAL(109,Tabla2[Costo mensual])</f>
        <v>10000</v>
      </c>
    </row>
  </sheetData>
  <mergeCells count="1">
    <mergeCell ref="B2:G2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0154-16A8-4C41-B8CA-12BC3FC0FBA5}">
  <dimension ref="B2:C26"/>
  <sheetViews>
    <sheetView workbookViewId="0">
      <selection activeCell="E10" sqref="E10"/>
    </sheetView>
  </sheetViews>
  <sheetFormatPr baseColWidth="10" defaultRowHeight="16" x14ac:dyDescent="0.2"/>
  <cols>
    <col min="1" max="1" width="5.6640625" customWidth="1"/>
    <col min="2" max="2" width="24.5" style="2" customWidth="1"/>
    <col min="3" max="3" width="27.33203125" style="2" customWidth="1"/>
    <col min="4" max="4" width="11.1640625" customWidth="1"/>
    <col min="5" max="5" width="12.83203125" customWidth="1"/>
  </cols>
  <sheetData>
    <row r="2" spans="2:3" ht="24" x14ac:dyDescent="0.2">
      <c r="B2" s="29" t="s">
        <v>49</v>
      </c>
      <c r="C2" s="29"/>
    </row>
    <row r="4" spans="2:3" ht="21" x14ac:dyDescent="0.2">
      <c r="B4" s="23" t="s">
        <v>24</v>
      </c>
      <c r="C4" s="25" t="s">
        <v>25</v>
      </c>
    </row>
    <row r="5" spans="2:3" ht="21" x14ac:dyDescent="0.2">
      <c r="B5" s="24" t="s">
        <v>32</v>
      </c>
      <c r="C5" s="26">
        <v>8</v>
      </c>
    </row>
    <row r="6" spans="2:3" ht="21" x14ac:dyDescent="0.2">
      <c r="B6" s="9" t="s">
        <v>33</v>
      </c>
      <c r="C6" s="9" t="s">
        <v>23</v>
      </c>
    </row>
    <row r="7" spans="2:3" ht="21" x14ac:dyDescent="0.2">
      <c r="B7" s="9" t="s">
        <v>34</v>
      </c>
      <c r="C7" s="9">
        <v>200</v>
      </c>
    </row>
    <row r="8" spans="2:3" ht="21" x14ac:dyDescent="0.2">
      <c r="B8" s="9" t="s">
        <v>35</v>
      </c>
      <c r="C8" s="9">
        <v>500</v>
      </c>
    </row>
    <row r="9" spans="2:3" ht="21" x14ac:dyDescent="0.2">
      <c r="B9" s="9" t="s">
        <v>36</v>
      </c>
      <c r="C9" s="9">
        <v>100</v>
      </c>
    </row>
    <row r="10" spans="2:3" ht="21" x14ac:dyDescent="0.2">
      <c r="B10" s="9"/>
      <c r="C10" s="27">
        <f>SUBTOTAL(109,Tabla7[[Costo total ]])</f>
        <v>800</v>
      </c>
    </row>
    <row r="12" spans="2:3" ht="21" x14ac:dyDescent="0.2">
      <c r="B12" s="23" t="s">
        <v>24</v>
      </c>
      <c r="C12" s="25" t="s">
        <v>26</v>
      </c>
    </row>
    <row r="13" spans="2:3" ht="21" x14ac:dyDescent="0.2">
      <c r="B13" s="24" t="s">
        <v>32</v>
      </c>
      <c r="C13" s="26">
        <v>9</v>
      </c>
    </row>
    <row r="14" spans="2:3" ht="21" x14ac:dyDescent="0.2">
      <c r="B14" s="9" t="s">
        <v>33</v>
      </c>
      <c r="C14" s="9" t="s">
        <v>23</v>
      </c>
    </row>
    <row r="15" spans="2:3" ht="21" x14ac:dyDescent="0.2">
      <c r="B15" s="9" t="s">
        <v>34</v>
      </c>
      <c r="C15" s="9">
        <v>1000</v>
      </c>
    </row>
    <row r="16" spans="2:3" ht="21" x14ac:dyDescent="0.2">
      <c r="B16" s="9" t="s">
        <v>35</v>
      </c>
      <c r="C16" s="9">
        <v>1800</v>
      </c>
    </row>
    <row r="17" spans="2:3" ht="21" x14ac:dyDescent="0.2">
      <c r="B17" s="9"/>
      <c r="C17" s="9"/>
    </row>
    <row r="18" spans="2:3" ht="21" x14ac:dyDescent="0.2">
      <c r="B18" s="9"/>
      <c r="C18" s="27">
        <f>SUBTOTAL(109,Tabla79[[Costo total ]])</f>
        <v>2800</v>
      </c>
    </row>
    <row r="20" spans="2:3" ht="21" x14ac:dyDescent="0.2">
      <c r="B20" s="23" t="s">
        <v>24</v>
      </c>
      <c r="C20" s="25" t="s">
        <v>27</v>
      </c>
    </row>
    <row r="21" spans="2:3" ht="21" x14ac:dyDescent="0.2">
      <c r="B21" s="24" t="s">
        <v>32</v>
      </c>
      <c r="C21" s="26">
        <v>5</v>
      </c>
    </row>
    <row r="22" spans="2:3" ht="21" x14ac:dyDescent="0.2">
      <c r="B22" s="9" t="s">
        <v>33</v>
      </c>
      <c r="C22" s="9" t="s">
        <v>23</v>
      </c>
    </row>
    <row r="23" spans="2:3" ht="21" x14ac:dyDescent="0.2">
      <c r="B23" s="9" t="s">
        <v>34</v>
      </c>
      <c r="C23" s="9">
        <v>800</v>
      </c>
    </row>
    <row r="24" spans="2:3" ht="21" x14ac:dyDescent="0.2">
      <c r="B24" s="9" t="s">
        <v>35</v>
      </c>
      <c r="C24" s="9">
        <v>100</v>
      </c>
    </row>
    <row r="25" spans="2:3" ht="21" x14ac:dyDescent="0.2">
      <c r="B25" s="9"/>
      <c r="C25" s="9"/>
    </row>
    <row r="26" spans="2:3" ht="21" x14ac:dyDescent="0.2">
      <c r="B26" s="9"/>
      <c r="C26" s="27">
        <f>SUBTOTAL(109,Tabla7910[[Costo total ]])</f>
        <v>900</v>
      </c>
    </row>
  </sheetData>
  <mergeCells count="1">
    <mergeCell ref="B2:C2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FED9-4306-3142-B3BC-84CB853466C0}">
  <dimension ref="B2:L17"/>
  <sheetViews>
    <sheetView tabSelected="1" workbookViewId="0">
      <selection activeCell="C10" sqref="C10"/>
    </sheetView>
  </sheetViews>
  <sheetFormatPr baseColWidth="10" defaultRowHeight="21" x14ac:dyDescent="0.2"/>
  <cols>
    <col min="1" max="1" width="5.5" customWidth="1"/>
    <col min="2" max="2" width="34.33203125" style="6" customWidth="1"/>
    <col min="3" max="3" width="16" style="6" customWidth="1"/>
    <col min="4" max="4" width="15.83203125" style="6" customWidth="1"/>
    <col min="5" max="5" width="17.6640625" style="6" customWidth="1"/>
    <col min="7" max="8" width="13.1640625" style="20" customWidth="1"/>
    <col min="9" max="9" width="14.1640625" style="20" customWidth="1"/>
    <col min="10" max="12" width="13.1640625" style="20" customWidth="1"/>
  </cols>
  <sheetData>
    <row r="2" spans="2:12" ht="21" customHeight="1" x14ac:dyDescent="0.2">
      <c r="B2" s="5" t="s">
        <v>50</v>
      </c>
      <c r="C2" s="5"/>
      <c r="D2" s="5"/>
      <c r="E2" s="5"/>
      <c r="F2" s="5"/>
      <c r="G2" s="5"/>
      <c r="H2" s="5"/>
      <c r="I2" s="5"/>
      <c r="J2" s="5"/>
      <c r="K2" s="5"/>
      <c r="L2" s="5"/>
    </row>
    <row r="4" spans="2:12" ht="66" x14ac:dyDescent="0.2">
      <c r="B4" s="20" t="s">
        <v>28</v>
      </c>
      <c r="C4" s="20" t="s">
        <v>29</v>
      </c>
      <c r="D4" s="20" t="s">
        <v>30</v>
      </c>
      <c r="E4" s="20" t="s">
        <v>31</v>
      </c>
      <c r="G4" s="20" t="s">
        <v>37</v>
      </c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</row>
    <row r="5" spans="2:12" ht="22" x14ac:dyDescent="0.2">
      <c r="B5" s="20" t="str">
        <f>'Prevision o resumen ventas'!B5</f>
        <v>Categoria 1</v>
      </c>
      <c r="C5" s="21">
        <f>Tabla7[[#Totals],[Costo total ]]</f>
        <v>800</v>
      </c>
      <c r="D5" s="21">
        <f>Tabla3[Costo fijo por unidad]</f>
        <v>454.54545454545456</v>
      </c>
      <c r="E5" s="21">
        <f>Tabla10[[#This Row],[Costo variable ]]+Tabla10[[#This Row],[Costo Fijo unitario]]</f>
        <v>1254.5454545454545</v>
      </c>
      <c r="G5" s="20">
        <v>8</v>
      </c>
      <c r="H5" s="22">
        <f>Tabla10[[#This Row],[Costo total unitario]]</f>
        <v>1254.5454545454545</v>
      </c>
      <c r="I5" s="22">
        <f>'Prevision o resumen ventas'!E5</f>
        <v>1200</v>
      </c>
      <c r="J5" s="22">
        <f>Tabla11[[#This Row],[Precio venta]]-Tabla11[[#This Row],[Costo unitario]]</f>
        <v>-54.545454545454504</v>
      </c>
      <c r="K5" s="28">
        <f>(Tabla11[[#This Row],[Ganancia por unidad]]/Tabla11[[#This Row],[Precio venta]])*100</f>
        <v>-4.5454545454545423</v>
      </c>
      <c r="L5" s="22">
        <f>Tabla11[[#This Row],[Ganancia por unidad]]*Tabla11[[#This Row],[Cantidad vendida]]</f>
        <v>-436.36363636363603</v>
      </c>
    </row>
    <row r="6" spans="2:12" ht="22" x14ac:dyDescent="0.2">
      <c r="B6" s="20" t="str">
        <f>'Prevision o resumen ventas'!B6</f>
        <v>Categoria 2</v>
      </c>
      <c r="C6" s="21">
        <f>Tabla79[[#Totals],[Costo total ]]</f>
        <v>2800</v>
      </c>
      <c r="D6" s="21">
        <f>Tabla3[Costo fijo por unidad]</f>
        <v>454.54545454545456</v>
      </c>
      <c r="E6" s="21">
        <f>Tabla10[[#This Row],[Costo variable ]]+Tabla10[[#This Row],[Costo Fijo unitario]]</f>
        <v>3254.5454545454545</v>
      </c>
      <c r="G6" s="20">
        <v>9</v>
      </c>
      <c r="H6" s="22">
        <f>Tabla10[[#This Row],[Costo total unitario]]</f>
        <v>3254.5454545454545</v>
      </c>
      <c r="I6" s="22">
        <f>'Prevision o resumen ventas'!E6</f>
        <v>3400</v>
      </c>
      <c r="J6" s="22">
        <f>Tabla11[[#This Row],[Precio venta]]-Tabla11[[#This Row],[Costo unitario]]</f>
        <v>145.4545454545455</v>
      </c>
      <c r="K6" s="28">
        <f>(Tabla11[[#This Row],[Ganancia por unidad]]/Tabla11[[#This Row],[Precio venta]])*100</f>
        <v>4.2780748663101615</v>
      </c>
      <c r="L6" s="22">
        <f>Tabla11[[#This Row],[Ganancia por unidad]]*Tabla11[[#This Row],[Cantidad vendida]]</f>
        <v>1309.0909090909095</v>
      </c>
    </row>
    <row r="7" spans="2:12" ht="22" x14ac:dyDescent="0.2">
      <c r="B7" s="20" t="str">
        <f>'Prevision o resumen ventas'!B7</f>
        <v>Categoria 3</v>
      </c>
      <c r="C7" s="21">
        <f>Tabla7910[[#Totals],[Costo total ]]</f>
        <v>900</v>
      </c>
      <c r="D7" s="21">
        <f>Tabla3[Costo fijo por unidad]</f>
        <v>454.54545454545456</v>
      </c>
      <c r="E7" s="21">
        <f>Tabla10[[#This Row],[Costo variable ]]+Tabla10[[#This Row],[Costo Fijo unitario]]</f>
        <v>1354.5454545454545</v>
      </c>
      <c r="G7" s="20">
        <v>5</v>
      </c>
      <c r="H7" s="22">
        <f>Tabla10[[#This Row],[Costo total unitario]]</f>
        <v>1354.5454545454545</v>
      </c>
      <c r="I7" s="22">
        <f>'Prevision o resumen ventas'!E7</f>
        <v>2020</v>
      </c>
      <c r="J7" s="22">
        <f>Tabla11[[#This Row],[Precio venta]]-Tabla11[[#This Row],[Costo unitario]]</f>
        <v>665.4545454545455</v>
      </c>
      <c r="K7" s="28">
        <f>(Tabla11[[#This Row],[Ganancia por unidad]]/Tabla11[[#This Row],[Precio venta]])*100</f>
        <v>32.943294329432945</v>
      </c>
      <c r="L7" s="22">
        <f>Tabla11[[#This Row],[Ganancia por unidad]]*Tabla11[[#This Row],[Cantidad vendida]]</f>
        <v>3327.2727272727275</v>
      </c>
    </row>
    <row r="8" spans="2:12" x14ac:dyDescent="0.2">
      <c r="B8" s="20">
        <f>'Prevision o resumen ventas'!B8</f>
        <v>0</v>
      </c>
      <c r="C8" s="21"/>
      <c r="D8" s="21"/>
      <c r="E8" s="21">
        <f>Tabla10[[#This Row],[Costo variable ]]+Tabla10[[#This Row],[Costo Fijo unitario]]</f>
        <v>0</v>
      </c>
      <c r="H8" s="22">
        <f>Tabla10[[#This Row],[Costo total unitario]]</f>
        <v>0</v>
      </c>
      <c r="I8" s="22">
        <f>'Prevision o resumen ventas'!E8</f>
        <v>0</v>
      </c>
      <c r="J8" s="22">
        <f>Tabla11[[#This Row],[Precio venta]]-Tabla11[[#This Row],[Costo unitario]]</f>
        <v>0</v>
      </c>
      <c r="K8" s="28"/>
      <c r="L8" s="22">
        <f>Tabla11[[#This Row],[Ganancia por unidad]]*Tabla11[[#This Row],[Cantidad vendida]]</f>
        <v>0</v>
      </c>
    </row>
    <row r="9" spans="2:12" x14ac:dyDescent="0.2">
      <c r="B9" s="20">
        <f>'Prevision o resumen ventas'!B9</f>
        <v>0</v>
      </c>
      <c r="C9" s="21"/>
      <c r="D9" s="21"/>
      <c r="E9" s="21">
        <f>Tabla10[[#This Row],[Costo variable ]]+Tabla10[[#This Row],[Costo Fijo unitario]]</f>
        <v>0</v>
      </c>
      <c r="H9" s="22">
        <f>Tabla10[[#This Row],[Costo total unitario]]</f>
        <v>0</v>
      </c>
      <c r="I9" s="22">
        <f>'Prevision o resumen ventas'!E9</f>
        <v>0</v>
      </c>
      <c r="J9" s="22">
        <f>Tabla11[[#This Row],[Precio venta]]-Tabla11[[#This Row],[Costo unitario]]</f>
        <v>0</v>
      </c>
      <c r="K9" s="28"/>
      <c r="L9" s="22">
        <f>Tabla11[[#This Row],[Ganancia por unidad]]*Tabla11[[#This Row],[Cantidad vendida]]</f>
        <v>0</v>
      </c>
    </row>
    <row r="10" spans="2:12" x14ac:dyDescent="0.2">
      <c r="B10" s="20">
        <f>'Prevision o resumen ventas'!B10</f>
        <v>0</v>
      </c>
      <c r="C10" s="21"/>
      <c r="D10" s="21"/>
      <c r="E10" s="21">
        <f>Tabla10[[#This Row],[Costo variable ]]+Tabla10[[#This Row],[Costo Fijo unitario]]</f>
        <v>0</v>
      </c>
      <c r="H10" s="22">
        <f>Tabla10[[#This Row],[Costo total unitario]]</f>
        <v>0</v>
      </c>
      <c r="I10" s="22">
        <f>'Prevision o resumen ventas'!E10</f>
        <v>0</v>
      </c>
      <c r="J10" s="22">
        <f>Tabla11[[#This Row],[Precio venta]]-Tabla11[[#This Row],[Costo unitario]]</f>
        <v>0</v>
      </c>
      <c r="K10" s="28"/>
      <c r="L10" s="22">
        <f>Tabla11[[#This Row],[Ganancia por unidad]]*Tabla11[[#This Row],[Cantidad vendida]]</f>
        <v>0</v>
      </c>
    </row>
    <row r="11" spans="2:12" x14ac:dyDescent="0.2">
      <c r="B11" s="20">
        <f>'Prevision o resumen ventas'!B11</f>
        <v>0</v>
      </c>
      <c r="C11" s="21"/>
      <c r="D11" s="21"/>
      <c r="E11" s="21">
        <f>Tabla10[[#This Row],[Costo variable ]]+Tabla10[[#This Row],[Costo Fijo unitario]]</f>
        <v>0</v>
      </c>
      <c r="H11" s="22">
        <f>Tabla10[[#This Row],[Costo total unitario]]</f>
        <v>0</v>
      </c>
      <c r="I11" s="22">
        <f>'Prevision o resumen ventas'!E11</f>
        <v>0</v>
      </c>
      <c r="J11" s="22">
        <f>Tabla11[[#This Row],[Precio venta]]-Tabla11[[#This Row],[Costo unitario]]</f>
        <v>0</v>
      </c>
      <c r="K11" s="28"/>
      <c r="L11" s="22">
        <f>Tabla11[[#This Row],[Ganancia por unidad]]*Tabla11[[#This Row],[Cantidad vendida]]</f>
        <v>0</v>
      </c>
    </row>
    <row r="12" spans="2:12" x14ac:dyDescent="0.2">
      <c r="B12" s="20">
        <f>'Prevision o resumen ventas'!B12</f>
        <v>0</v>
      </c>
      <c r="C12" s="21"/>
      <c r="D12" s="21"/>
      <c r="E12" s="21">
        <f>Tabla10[[#This Row],[Costo variable ]]+Tabla10[[#This Row],[Costo Fijo unitario]]</f>
        <v>0</v>
      </c>
      <c r="H12" s="22">
        <f>Tabla10[[#This Row],[Costo total unitario]]</f>
        <v>0</v>
      </c>
      <c r="I12" s="22">
        <f>'Prevision o resumen ventas'!E12</f>
        <v>0</v>
      </c>
      <c r="J12" s="22">
        <f>Tabla11[[#This Row],[Precio venta]]-Tabla11[[#This Row],[Costo unitario]]</f>
        <v>0</v>
      </c>
      <c r="K12" s="28"/>
      <c r="L12" s="22">
        <f>Tabla11[[#This Row],[Ganancia por unidad]]*Tabla11[[#This Row],[Cantidad vendida]]</f>
        <v>0</v>
      </c>
    </row>
    <row r="13" spans="2:12" x14ac:dyDescent="0.2">
      <c r="B13" s="20">
        <f>'Prevision o resumen ventas'!B13</f>
        <v>0</v>
      </c>
      <c r="C13" s="21"/>
      <c r="D13" s="21"/>
      <c r="E13" s="21">
        <f>Tabla10[[#This Row],[Costo variable ]]+Tabla10[[#This Row],[Costo Fijo unitario]]</f>
        <v>0</v>
      </c>
      <c r="H13" s="22">
        <f>Tabla10[[#This Row],[Costo total unitario]]</f>
        <v>0</v>
      </c>
      <c r="I13" s="22">
        <f>'Prevision o resumen ventas'!E13</f>
        <v>0</v>
      </c>
      <c r="J13" s="22">
        <f>Tabla11[[#This Row],[Precio venta]]-Tabla11[[#This Row],[Costo unitario]]</f>
        <v>0</v>
      </c>
      <c r="K13" s="28"/>
      <c r="L13" s="22">
        <f>Tabla11[[#This Row],[Ganancia por unidad]]*Tabla11[[#This Row],[Cantidad vendida]]</f>
        <v>0</v>
      </c>
    </row>
    <row r="14" spans="2:12" x14ac:dyDescent="0.2">
      <c r="B14" s="20">
        <f>'Prevision o resumen ventas'!B14</f>
        <v>0</v>
      </c>
      <c r="C14" s="21"/>
      <c r="D14" s="21"/>
      <c r="E14" s="21">
        <f>Tabla10[[#This Row],[Costo variable ]]+Tabla10[[#This Row],[Costo Fijo unitario]]</f>
        <v>0</v>
      </c>
      <c r="H14" s="22">
        <f>Tabla10[[#This Row],[Costo total unitario]]</f>
        <v>0</v>
      </c>
      <c r="I14" s="22">
        <f>'Prevision o resumen ventas'!E14</f>
        <v>0</v>
      </c>
      <c r="J14" s="22">
        <f>Tabla11[[#This Row],[Precio venta]]-Tabla11[[#This Row],[Costo unitario]]</f>
        <v>0</v>
      </c>
      <c r="K14" s="28"/>
      <c r="L14" s="22">
        <f>Tabla11[[#This Row],[Ganancia por unidad]]*Tabla11[[#This Row],[Cantidad vendida]]</f>
        <v>0</v>
      </c>
    </row>
    <row r="15" spans="2:12" x14ac:dyDescent="0.2">
      <c r="B15" s="20">
        <f>'Prevision o resumen ventas'!B15</f>
        <v>0</v>
      </c>
      <c r="C15" s="21"/>
      <c r="D15" s="21"/>
      <c r="E15" s="21">
        <f>Tabla10[[#This Row],[Costo variable ]]+Tabla10[[#This Row],[Costo Fijo unitario]]</f>
        <v>0</v>
      </c>
      <c r="H15" s="22">
        <f>Tabla10[[#This Row],[Costo total unitario]]</f>
        <v>0</v>
      </c>
      <c r="I15" s="22">
        <f>'Prevision o resumen ventas'!E15</f>
        <v>0</v>
      </c>
      <c r="J15" s="22">
        <f>Tabla11[[#This Row],[Precio venta]]-Tabla11[[#This Row],[Costo unitario]]</f>
        <v>0</v>
      </c>
      <c r="K15" s="28"/>
      <c r="L15" s="22">
        <f>Tabla11[[#This Row],[Ganancia por unidad]]*Tabla11[[#This Row],[Cantidad vendida]]</f>
        <v>0</v>
      </c>
    </row>
    <row r="16" spans="2:12" x14ac:dyDescent="0.2">
      <c r="B16" s="20">
        <f>'Prevision o resumen ventas'!B16</f>
        <v>0</v>
      </c>
      <c r="C16" s="21"/>
      <c r="D16" s="21"/>
      <c r="E16" s="21">
        <f>Tabla10[[#This Row],[Costo variable ]]+Tabla10[[#This Row],[Costo Fijo unitario]]</f>
        <v>0</v>
      </c>
      <c r="H16" s="22">
        <f>Tabla10[[#This Row],[Costo total unitario]]</f>
        <v>0</v>
      </c>
      <c r="I16" s="22">
        <f>'Prevision o resumen ventas'!E16</f>
        <v>0</v>
      </c>
      <c r="J16" s="22">
        <f>Tabla11[[#This Row],[Precio venta]]-Tabla11[[#This Row],[Costo unitario]]</f>
        <v>0</v>
      </c>
      <c r="K16" s="28"/>
      <c r="L16" s="22">
        <f>Tabla11[[#This Row],[Ganancia por unidad]]*Tabla11[[#This Row],[Cantidad vendida]]</f>
        <v>0</v>
      </c>
    </row>
    <row r="17" spans="2:12" x14ac:dyDescent="0.2">
      <c r="B17" s="20">
        <f>'Prevision o resumen ventas'!B17</f>
        <v>0</v>
      </c>
      <c r="C17" s="21"/>
      <c r="D17" s="21"/>
      <c r="E17" s="21">
        <f>Tabla10[[#This Row],[Costo variable ]]+Tabla10[[#This Row],[Costo Fijo unitario]]</f>
        <v>0</v>
      </c>
      <c r="H17" s="22">
        <f>Tabla10[[#This Row],[Costo total unitario]]</f>
        <v>0</v>
      </c>
      <c r="I17" s="22">
        <f>'Prevision o resumen ventas'!E17</f>
        <v>0</v>
      </c>
      <c r="J17" s="22">
        <f>Tabla11[[#This Row],[Precio venta]]-Tabla11[[#This Row],[Costo unitario]]</f>
        <v>0</v>
      </c>
      <c r="K17" s="28"/>
      <c r="L17" s="22">
        <f>Tabla11[[#This Row],[Ganancia por unidad]]*Tabla11[[#This Row],[Cantidad vendida]]</f>
        <v>0</v>
      </c>
    </row>
  </sheetData>
  <mergeCells count="1">
    <mergeCell ref="B2:L2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9240-811F-9043-BBC6-8F3E6951092F}">
  <dimension ref="B2:L12"/>
  <sheetViews>
    <sheetView zoomScale="158" zoomScaleNormal="158" workbookViewId="0">
      <selection activeCell="H11" sqref="H11"/>
    </sheetView>
  </sheetViews>
  <sheetFormatPr baseColWidth="10" defaultRowHeight="16" x14ac:dyDescent="0.2"/>
  <cols>
    <col min="1" max="1" width="3.1640625" customWidth="1"/>
    <col min="2" max="2" width="12.83203125" style="11" customWidth="1"/>
    <col min="3" max="6" width="10.6640625" style="6" customWidth="1"/>
    <col min="7" max="7" width="5.1640625" customWidth="1"/>
    <col min="8" max="8" width="17" customWidth="1"/>
    <col min="9" max="9" width="5.6640625" customWidth="1"/>
    <col min="10" max="10" width="3.1640625" customWidth="1"/>
    <col min="11" max="11" width="13.5" customWidth="1"/>
    <col min="12" max="12" width="11.83203125" customWidth="1"/>
  </cols>
  <sheetData>
    <row r="2" spans="2:12" ht="24" x14ac:dyDescent="0.3">
      <c r="B2" s="30" t="s">
        <v>48</v>
      </c>
      <c r="C2" s="30"/>
      <c r="D2" s="30"/>
      <c r="E2" s="30"/>
      <c r="F2" s="30"/>
    </row>
    <row r="3" spans="2:12" ht="22" customHeight="1" x14ac:dyDescent="0.2">
      <c r="H3" s="3" t="s">
        <v>57</v>
      </c>
      <c r="I3" s="3"/>
      <c r="K3" s="3" t="s">
        <v>60</v>
      </c>
      <c r="L3" s="3"/>
    </row>
    <row r="4" spans="2:12" ht="34" x14ac:dyDescent="0.2">
      <c r="B4" s="6" t="s">
        <v>43</v>
      </c>
      <c r="C4" s="6" t="s">
        <v>44</v>
      </c>
      <c r="D4" s="6" t="s">
        <v>45</v>
      </c>
      <c r="E4" s="6" t="s">
        <v>46</v>
      </c>
      <c r="F4" s="6" t="s">
        <v>47</v>
      </c>
      <c r="H4" s="2" t="s">
        <v>54</v>
      </c>
      <c r="I4" s="2" t="s">
        <v>55</v>
      </c>
      <c r="K4" s="2" t="s">
        <v>54</v>
      </c>
      <c r="L4" s="2" t="s">
        <v>13</v>
      </c>
    </row>
    <row r="5" spans="2:12" ht="17" x14ac:dyDescent="0.2">
      <c r="B5" s="11" t="s">
        <v>4</v>
      </c>
      <c r="C5" s="8">
        <v>100</v>
      </c>
      <c r="D5" s="31">
        <v>0.4</v>
      </c>
      <c r="E5" s="14">
        <f>D5/1</f>
        <v>0.4</v>
      </c>
      <c r="F5" s="15">
        <f>C5/(1-E5)</f>
        <v>166.66666666666669</v>
      </c>
      <c r="H5" s="2" t="s">
        <v>51</v>
      </c>
      <c r="I5" s="2">
        <v>15</v>
      </c>
      <c r="K5" s="2" t="s">
        <v>14</v>
      </c>
      <c r="L5" s="4">
        <v>600</v>
      </c>
    </row>
    <row r="6" spans="2:12" ht="17" x14ac:dyDescent="0.2">
      <c r="B6" s="11" t="s">
        <v>64</v>
      </c>
      <c r="C6" s="8">
        <v>1314.29</v>
      </c>
      <c r="D6" s="31">
        <v>0.78</v>
      </c>
      <c r="E6" s="14">
        <f t="shared" ref="E6:E12" si="0">D6/1</f>
        <v>0.78</v>
      </c>
      <c r="F6" s="15">
        <f t="shared" ref="F6:F12" si="1">C6/(1-E6)</f>
        <v>5974.045454545455</v>
      </c>
      <c r="H6" s="2" t="s">
        <v>52</v>
      </c>
      <c r="I6" s="2">
        <v>2.5</v>
      </c>
      <c r="K6" s="2" t="s">
        <v>15</v>
      </c>
      <c r="L6" s="4">
        <v>400</v>
      </c>
    </row>
    <row r="7" spans="2:12" x14ac:dyDescent="0.2">
      <c r="C7" s="8"/>
      <c r="E7" s="14">
        <f t="shared" si="0"/>
        <v>0</v>
      </c>
      <c r="F7" s="15">
        <f t="shared" si="1"/>
        <v>0</v>
      </c>
      <c r="H7" s="2" t="s">
        <v>53</v>
      </c>
      <c r="I7" s="2">
        <v>25</v>
      </c>
      <c r="K7" s="2" t="s">
        <v>58</v>
      </c>
      <c r="L7" s="4">
        <v>200</v>
      </c>
    </row>
    <row r="8" spans="2:12" x14ac:dyDescent="0.2">
      <c r="C8" s="8"/>
      <c r="E8" s="14">
        <f t="shared" si="0"/>
        <v>0</v>
      </c>
      <c r="F8" s="15">
        <f t="shared" si="1"/>
        <v>0</v>
      </c>
      <c r="H8" s="2" t="s">
        <v>45</v>
      </c>
      <c r="I8" s="2">
        <v>35</v>
      </c>
      <c r="K8" s="2" t="s">
        <v>59</v>
      </c>
      <c r="L8" s="4">
        <v>8000</v>
      </c>
    </row>
    <row r="9" spans="2:12" x14ac:dyDescent="0.2">
      <c r="C9" s="8"/>
      <c r="E9" s="14">
        <f t="shared" si="0"/>
        <v>0</v>
      </c>
      <c r="F9" s="15">
        <f t="shared" si="1"/>
        <v>0</v>
      </c>
      <c r="H9" s="2" t="s">
        <v>56</v>
      </c>
      <c r="I9" s="32">
        <f>SUBTOTAL(109,Tabla13[%])</f>
        <v>77.5</v>
      </c>
      <c r="K9" s="2" t="s">
        <v>61</v>
      </c>
      <c r="L9" s="33">
        <f>SUBTOTAL(109,Tabla14[Costo mensual])</f>
        <v>9200</v>
      </c>
    </row>
    <row r="10" spans="2:12" x14ac:dyDescent="0.2">
      <c r="C10" s="8"/>
      <c r="E10" s="14">
        <f t="shared" si="0"/>
        <v>0</v>
      </c>
      <c r="F10" s="15">
        <f t="shared" si="1"/>
        <v>0</v>
      </c>
      <c r="K10" s="1" t="s">
        <v>62</v>
      </c>
      <c r="L10" s="34">
        <v>7</v>
      </c>
    </row>
    <row r="11" spans="2:12" x14ac:dyDescent="0.2">
      <c r="C11" s="8"/>
      <c r="E11" s="14">
        <f t="shared" si="0"/>
        <v>0</v>
      </c>
      <c r="F11" s="15">
        <f t="shared" si="1"/>
        <v>0</v>
      </c>
      <c r="K11" s="1" t="s">
        <v>63</v>
      </c>
      <c r="L11" s="35">
        <f>Tabla14[[#Totals],[Costo mensual]]/L10</f>
        <v>1314.2857142857142</v>
      </c>
    </row>
    <row r="12" spans="2:12" x14ac:dyDescent="0.2">
      <c r="C12" s="8"/>
      <c r="E12" s="14">
        <f t="shared" si="0"/>
        <v>0</v>
      </c>
      <c r="F12" s="15">
        <f t="shared" si="1"/>
        <v>0</v>
      </c>
    </row>
  </sheetData>
  <mergeCells count="3">
    <mergeCell ref="B2:F2"/>
    <mergeCell ref="H3:I3"/>
    <mergeCell ref="K3:L3"/>
  </mergeCell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Prevision o resumen ventas</vt:lpstr>
      <vt:lpstr>Costos fijos</vt:lpstr>
      <vt:lpstr>Costos Variables</vt:lpstr>
      <vt:lpstr>Mi costo por producto</vt:lpstr>
      <vt:lpstr>Formula Simple para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Flores</dc:creator>
  <cp:lastModifiedBy>Juan Flores</cp:lastModifiedBy>
  <dcterms:created xsi:type="dcterms:W3CDTF">2022-01-29T20:45:02Z</dcterms:created>
  <dcterms:modified xsi:type="dcterms:W3CDTF">2022-01-29T22:25:35Z</dcterms:modified>
</cp:coreProperties>
</file>